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wend\OneDrive\Prescience Associates\"/>
    </mc:Choice>
  </mc:AlternateContent>
  <xr:revisionPtr revIDLastSave="0" documentId="13_ncr:1_{ED689291-634A-447B-B52F-D4042F6EFDDD}" xr6:coauthVersionLast="47" xr6:coauthVersionMax="47" xr10:uidLastSave="{00000000-0000-0000-0000-000000000000}"/>
  <bookViews>
    <workbookView xWindow="-120" yWindow="-120" windowWidth="29040" windowHeight="15720" firstSheet="1" activeTab="1" xr2:uid="{FC1524D0-C30C-4EFF-9032-CAC6304BDC16}"/>
  </bookViews>
  <sheets>
    <sheet name="INTRODUCTION" sheetId="3" r:id="rId1"/>
    <sheet name="MASTER'S PHYSICAL THERAPY " sheetId="4" r:id="rId2"/>
    <sheet name="BACHELOR'S IN SPORTS MG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5" l="1"/>
  <c r="G14" i="5"/>
  <c r="G15" i="5" s="1"/>
  <c r="H14" i="5"/>
  <c r="H15" i="5" s="1"/>
  <c r="E9" i="5"/>
  <c r="I22" i="5"/>
  <c r="F14" i="5"/>
  <c r="E14" i="5"/>
  <c r="D14" i="5"/>
  <c r="I9" i="5"/>
  <c r="H9" i="5"/>
  <c r="G9" i="5"/>
  <c r="F9" i="5"/>
  <c r="D2" i="5"/>
  <c r="G14" i="4"/>
  <c r="F14" i="4"/>
  <c r="E14" i="4"/>
  <c r="E22" i="4"/>
  <c r="I14" i="4"/>
  <c r="D14" i="4"/>
  <c r="I9" i="4"/>
  <c r="H9" i="4"/>
  <c r="G9" i="4"/>
  <c r="F9" i="4"/>
  <c r="E9" i="4"/>
  <c r="D2" i="4"/>
  <c r="G19" i="5" l="1"/>
  <c r="H19" i="5"/>
  <c r="H29" i="5"/>
  <c r="E15" i="5"/>
  <c r="E36" i="5" s="1"/>
  <c r="F15" i="5"/>
  <c r="F19" i="5" s="1"/>
  <c r="F23" i="5" s="1"/>
  <c r="F26" i="5" s="1"/>
  <c r="I15" i="5"/>
  <c r="I29" i="5" s="1"/>
  <c r="E22" i="5"/>
  <c r="D9" i="5"/>
  <c r="D15" i="5" s="1"/>
  <c r="D19" i="5" s="1"/>
  <c r="F22" i="5"/>
  <c r="G22" i="5"/>
  <c r="H22" i="5"/>
  <c r="E29" i="5"/>
  <c r="G36" i="5"/>
  <c r="H36" i="5"/>
  <c r="G29" i="5"/>
  <c r="H22" i="4"/>
  <c r="D9" i="4"/>
  <c r="G22" i="4"/>
  <c r="I22" i="4"/>
  <c r="F22" i="4"/>
  <c r="F15" i="4"/>
  <c r="F19" i="4" s="1"/>
  <c r="G15" i="4"/>
  <c r="G19" i="4" s="1"/>
  <c r="G23" i="4" s="1"/>
  <c r="G26" i="4" s="1"/>
  <c r="E15" i="4"/>
  <c r="E19" i="4" s="1"/>
  <c r="E23" i="4" s="1"/>
  <c r="E26" i="4" s="1"/>
  <c r="H14" i="4"/>
  <c r="H15" i="4" s="1"/>
  <c r="H19" i="4" s="1"/>
  <c r="H23" i="4" s="1"/>
  <c r="H26" i="4" s="1"/>
  <c r="D15" i="4"/>
  <c r="D36" i="4" s="1"/>
  <c r="I15" i="4"/>
  <c r="I36" i="4" s="1"/>
  <c r="F29" i="4"/>
  <c r="H36" i="4"/>
  <c r="I19" i="5" l="1"/>
  <c r="I23" i="5" s="1"/>
  <c r="I26" i="5" s="1"/>
  <c r="I30" i="5" s="1"/>
  <c r="I36" i="5"/>
  <c r="E19" i="5"/>
  <c r="E23" i="5" s="1"/>
  <c r="E26" i="5" s="1"/>
  <c r="E30" i="5" s="1"/>
  <c r="F29" i="5"/>
  <c r="F30" i="5" s="1"/>
  <c r="H23" i="5"/>
  <c r="H26" i="5" s="1"/>
  <c r="H30" i="5" s="1"/>
  <c r="G23" i="5"/>
  <c r="G26" i="5" s="1"/>
  <c r="G30" i="5" s="1"/>
  <c r="F36" i="5"/>
  <c r="D36" i="5"/>
  <c r="D23" i="5"/>
  <c r="D20" i="5"/>
  <c r="G29" i="4"/>
  <c r="G36" i="4"/>
  <c r="E36" i="4"/>
  <c r="F23" i="4"/>
  <c r="F26" i="4" s="1"/>
  <c r="F30" i="4" s="1"/>
  <c r="F36" i="4"/>
  <c r="D19" i="4"/>
  <c r="D23" i="4" s="1"/>
  <c r="I29" i="4"/>
  <c r="E29" i="4"/>
  <c r="E30" i="4" s="1"/>
  <c r="G30" i="4"/>
  <c r="I19" i="4"/>
  <c r="I23" i="4" s="1"/>
  <c r="I26" i="4" s="1"/>
  <c r="I30" i="4" s="1"/>
  <c r="H29" i="4"/>
  <c r="H30" i="4" s="1"/>
  <c r="J36" i="4"/>
  <c r="E20" i="5" l="1"/>
  <c r="F20" i="5" s="1"/>
  <c r="G20" i="5" s="1"/>
  <c r="H20" i="5" s="1"/>
  <c r="I20" i="5" s="1"/>
  <c r="J36" i="5"/>
  <c r="D24" i="5"/>
  <c r="E24" i="5" s="1"/>
  <c r="F24" i="5" s="1"/>
  <c r="G24" i="5" s="1"/>
  <c r="H24" i="5" s="1"/>
  <c r="I24" i="5" s="1"/>
  <c r="D26" i="5"/>
  <c r="D20" i="4"/>
  <c r="E20" i="4" s="1"/>
  <c r="F20" i="4" s="1"/>
  <c r="G20" i="4" s="1"/>
  <c r="H20" i="4" s="1"/>
  <c r="I20" i="4" s="1"/>
  <c r="D24" i="4"/>
  <c r="E24" i="4" s="1"/>
  <c r="F24" i="4" s="1"/>
  <c r="G24" i="4" s="1"/>
  <c r="H24" i="4" s="1"/>
  <c r="I24" i="4" s="1"/>
  <c r="D26" i="4"/>
  <c r="D27" i="5" l="1"/>
  <c r="D30" i="5"/>
  <c r="D31" i="5" s="1"/>
  <c r="D27" i="4"/>
  <c r="D30" i="4"/>
  <c r="D31" i="4" s="1"/>
  <c r="E31" i="5" l="1"/>
  <c r="D34" i="5"/>
  <c r="E27" i="5"/>
  <c r="D33" i="5"/>
  <c r="E27" i="4"/>
  <c r="D33" i="4"/>
  <c r="E31" i="4"/>
  <c r="D34" i="4"/>
  <c r="E33" i="5" l="1"/>
  <c r="F27" i="5"/>
  <c r="E34" i="5"/>
  <c r="F31" i="5"/>
  <c r="E34" i="4"/>
  <c r="F31" i="4"/>
  <c r="E33" i="4"/>
  <c r="F27" i="4"/>
  <c r="F34" i="5" l="1"/>
  <c r="G31" i="5"/>
  <c r="F33" i="5"/>
  <c r="G27" i="5"/>
  <c r="F33" i="4"/>
  <c r="G27" i="4"/>
  <c r="F34" i="4"/>
  <c r="G31" i="4"/>
  <c r="G34" i="5" l="1"/>
  <c r="H31" i="5"/>
  <c r="H27" i="5"/>
  <c r="G33" i="5"/>
  <c r="H27" i="4"/>
  <c r="G33" i="4"/>
  <c r="G34" i="4"/>
  <c r="H31" i="4"/>
  <c r="H34" i="5" l="1"/>
  <c r="I31" i="5"/>
  <c r="I34" i="5" s="1"/>
  <c r="I27" i="5"/>
  <c r="H33" i="5"/>
  <c r="I27" i="4"/>
  <c r="H33" i="4"/>
  <c r="H34" i="4"/>
  <c r="I31" i="4"/>
  <c r="I34" i="4" s="1"/>
  <c r="D38" i="5" l="1"/>
  <c r="I33" i="5"/>
  <c r="D38" i="4"/>
  <c r="I33" i="4"/>
</calcChain>
</file>

<file path=xl/sharedStrings.xml><?xml version="1.0" encoding="utf-8"?>
<sst xmlns="http://schemas.openxmlformats.org/spreadsheetml/2006/main" count="79" uniqueCount="39">
  <si>
    <t>Indirect Cost Factor</t>
  </si>
  <si>
    <t>NPV Discount Factor</t>
  </si>
  <si>
    <t>line</t>
  </si>
  <si>
    <t>year 0</t>
  </si>
  <si>
    <t>year 1</t>
  </si>
  <si>
    <t>year 2</t>
  </si>
  <si>
    <t>year 3</t>
  </si>
  <si>
    <t>year 4</t>
  </si>
  <si>
    <t>year 5</t>
  </si>
  <si>
    <t>Sunk/Start-Up Expenses</t>
  </si>
  <si>
    <t>Capital</t>
  </si>
  <si>
    <t>Operating</t>
  </si>
  <si>
    <t>Sub-Total: Start-Up</t>
  </si>
  <si>
    <t>Annual Operations</t>
  </si>
  <si>
    <t>Sub-Total: Annual Operations</t>
  </si>
  <si>
    <t>Total Expenses</t>
  </si>
  <si>
    <t>Tuition Revenue</t>
  </si>
  <si>
    <t>Profit</t>
  </si>
  <si>
    <t>Cumulative Profit - Current Method</t>
  </si>
  <si>
    <t>Capital Renewal/Replacement Reserve</t>
  </si>
  <si>
    <t>5-year straight line "depreciation"</t>
  </si>
  <si>
    <t>Profit less Capital Reserve</t>
  </si>
  <si>
    <t>Cumulative Profit less Depreciation</t>
  </si>
  <si>
    <t>NPV - Profit</t>
  </si>
  <si>
    <t>applies NPV formulas to line 14</t>
  </si>
  <si>
    <t>Cumulative NPV Profit (Excl Indirect Costs)</t>
  </si>
  <si>
    <t>Indirect Costs</t>
  </si>
  <si>
    <t>NPV less Indirect Costs</t>
  </si>
  <si>
    <t>Cum NPV less Indirect Costs</t>
  </si>
  <si>
    <t>Difference: Cum NPV=&gt;Cum Profit</t>
  </si>
  <si>
    <t>line 17 versus line12</t>
  </si>
  <si>
    <t>Difference: Cum NPV/IC=&gt;Cum Profit</t>
  </si>
  <si>
    <t>line 20 versus line 12</t>
  </si>
  <si>
    <t>Investment return on annual expenditures</t>
  </si>
  <si>
    <t>Profitability Index</t>
  </si>
  <si>
    <t>Formula: Cumulative NPV/Start-Up Costs</t>
  </si>
  <si>
    <t>BACHELOR'S DEGREE IN SPORTS MANAGEMENT</t>
  </si>
  <si>
    <t>MASTER'S DEGREE IN PHYSICAL THERAPY</t>
  </si>
  <si>
    <r>
      <t xml:space="preserve">
</t>
    </r>
    <r>
      <rPr>
        <b/>
        <sz val="11"/>
        <color theme="1"/>
        <rFont val="Calibri"/>
        <family val="2"/>
        <scheme val="minor"/>
      </rPr>
      <t>INTRODUCTION</t>
    </r>
    <r>
      <rPr>
        <sz val="11"/>
        <color theme="1"/>
        <rFont val="Calibri"/>
        <family val="2"/>
        <scheme val="minor"/>
      </rPr>
      <t xml:space="preserve">
The two worksheets evaluate the financial performance of two new academic program candidates - a master's degree in physical therapy and a bachelor's degree in sports management - according to two methods:
&gt; A client's standard annual cash flow and profitability schedule, and
&gt; A method that uses Net Present Value calculations, along with a "Capital Renewal/Replacement Reserve" line item based upon 5-year depreciation of capital assets invested in the program.
Under the client's standard method for new program evaluation, line 12, </t>
    </r>
    <r>
      <rPr>
        <b/>
        <sz val="11"/>
        <color theme="1"/>
        <rFont val="Calibri"/>
        <family val="2"/>
        <scheme val="minor"/>
      </rPr>
      <t>Cumulative Profit-Current Method</t>
    </r>
    <r>
      <rPr>
        <sz val="11"/>
        <color theme="1"/>
        <rFont val="Calibri"/>
        <family val="2"/>
        <scheme val="minor"/>
      </rPr>
      <t xml:space="preserve">, shows cash flow as a calculation of Tuition Revenue (Line 10) minus Total Expenses (Line 9).
The alternate model adds a </t>
    </r>
    <r>
      <rPr>
        <b/>
        <sz val="11"/>
        <color theme="1"/>
        <rFont val="Calibri"/>
        <family val="2"/>
        <scheme val="minor"/>
      </rPr>
      <t>Capital Renewal/Replacement Reserve</t>
    </r>
    <r>
      <rPr>
        <sz val="11"/>
        <color theme="1"/>
        <rFont val="Calibri"/>
        <family val="2"/>
        <scheme val="minor"/>
      </rPr>
      <t xml:space="preserve"> (line 13) for a fund to renew or replace prior year capital investments based upon a depreciation calculation.  A NPV calculation (line 16) adjusts cash flow profit/loss, based upon a formula that uses the Discount Factor (cell D3) for the time value of investments.  The NPV Discount Factor can be changed in the model for current economic conditions.  Cumulative NPV profitability is shown in line 17.
Line 21 </t>
    </r>
    <r>
      <rPr>
        <b/>
        <sz val="11"/>
        <color theme="1"/>
        <rFont val="Calibri"/>
        <family val="2"/>
        <scheme val="minor"/>
      </rPr>
      <t>Difference: Cumulative NPV versus Original Profit</t>
    </r>
    <r>
      <rPr>
        <sz val="11"/>
        <color theme="1"/>
        <rFont val="Calibri"/>
        <family val="2"/>
        <scheme val="minor"/>
      </rPr>
      <t xml:space="preserve"> shows the difference in profitability between the two methods.  When the time value of money and capital depreciaton are taken into account, the two sample programs no longer are as profitable as in the original cash flow methodology.  Line 23 </t>
    </r>
    <r>
      <rPr>
        <b/>
        <sz val="11"/>
        <color theme="1"/>
        <rFont val="Calibri"/>
        <family val="2"/>
        <scheme val="minor"/>
      </rPr>
      <t>Investment return on annual expenditures</t>
    </r>
    <r>
      <rPr>
        <sz val="11"/>
        <color theme="1"/>
        <rFont val="Calibri"/>
        <family val="2"/>
        <scheme val="minor"/>
      </rPr>
      <t xml:space="preserve"> shows what the likely return might be if the annual expenditure  for the new program was put into an investment that returned at the rate of the NPV Discount Factor.
Line 24 </t>
    </r>
    <r>
      <rPr>
        <b/>
        <sz val="11"/>
        <color theme="1"/>
        <rFont val="Calibri"/>
        <family val="2"/>
        <scheme val="minor"/>
      </rPr>
      <t>Profitability Index</t>
    </r>
    <r>
      <rPr>
        <sz val="11"/>
        <color theme="1"/>
        <rFont val="Calibri"/>
        <family val="2"/>
        <scheme val="minor"/>
      </rPr>
      <t xml:space="preserve"> calculates an ROI based upon the formula of Cumulative NPV divided by Start-Up Costs.  The Index can be used as a metric in the evaluation of a set of new program possibilities.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</si>
</sst>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0.0"/>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0" fillId="0" borderId="0" xfId="0" applyAlignment="1">
      <alignment horizontal="center"/>
    </xf>
    <xf numFmtId="0" fontId="0" fillId="2" borderId="0" xfId="0" applyFill="1" applyAlignment="1">
      <alignment horizontal="right"/>
    </xf>
    <xf numFmtId="9" fontId="0" fillId="2" borderId="0" xfId="2" applyFont="1" applyFill="1" applyAlignment="1">
      <alignment horizontal="center"/>
    </xf>
    <xf numFmtId="0" fontId="0" fillId="0" borderId="0" xfId="0" applyAlignment="1">
      <alignment horizontal="left" indent="1"/>
    </xf>
    <xf numFmtId="6" fontId="0" fillId="0" borderId="0" xfId="1" applyNumberFormat="1" applyFont="1"/>
    <xf numFmtId="6" fontId="0" fillId="0" borderId="0" xfId="0" applyNumberFormat="1"/>
    <xf numFmtId="0" fontId="0" fillId="4" borderId="0" xfId="0" applyFill="1"/>
    <xf numFmtId="6" fontId="0" fillId="4" borderId="0" xfId="1" applyNumberFormat="1" applyFont="1" applyFill="1"/>
    <xf numFmtId="0" fontId="0" fillId="2" borderId="0" xfId="0" applyFill="1"/>
    <xf numFmtId="6" fontId="0" fillId="2" borderId="0" xfId="1" applyNumberFormat="1" applyFont="1" applyFill="1"/>
    <xf numFmtId="6" fontId="0" fillId="0" borderId="0" xfId="1" applyNumberFormat="1" applyFont="1" applyFill="1"/>
    <xf numFmtId="0" fontId="0" fillId="5" borderId="0" xfId="0" applyFill="1"/>
    <xf numFmtId="6" fontId="0" fillId="5" borderId="0" xfId="0" applyNumberFormat="1" applyFill="1"/>
    <xf numFmtId="6" fontId="0" fillId="0" borderId="0" xfId="0" applyNumberFormat="1" applyAlignment="1">
      <alignment horizontal="center"/>
    </xf>
    <xf numFmtId="8" fontId="0" fillId="0" borderId="0" xfId="0" applyNumberFormat="1"/>
    <xf numFmtId="0" fontId="2" fillId="0" borderId="0" xfId="0" applyFont="1"/>
    <xf numFmtId="0" fontId="2" fillId="3" borderId="0" xfId="0" applyFont="1" applyFill="1" applyAlignment="1">
      <alignment horizontal="center"/>
    </xf>
    <xf numFmtId="0" fontId="2" fillId="3" borderId="0" xfId="0" applyFont="1" applyFill="1"/>
    <xf numFmtId="0" fontId="2" fillId="4" borderId="0" xfId="0" applyFont="1" applyFill="1"/>
    <xf numFmtId="6" fontId="2" fillId="4" borderId="0" xfId="1" applyNumberFormat="1" applyFont="1" applyFill="1"/>
    <xf numFmtId="0" fontId="2" fillId="2" borderId="0" xfId="0" applyFont="1" applyFill="1"/>
    <xf numFmtId="6" fontId="2" fillId="2" borderId="0" xfId="1" applyNumberFormat="1" applyFont="1" applyFill="1"/>
    <xf numFmtId="164" fontId="2" fillId="0" borderId="0" xfId="0" applyNumberFormat="1" applyFont="1" applyAlignment="1">
      <alignment horizontal="center"/>
    </xf>
    <xf numFmtId="0" fontId="3" fillId="0" borderId="0" xfId="0" applyFont="1"/>
    <xf numFmtId="164" fontId="3" fillId="0" borderId="0" xfId="0" applyNumberFormat="1" applyFont="1" applyAlignment="1">
      <alignment horizontal="center"/>
    </xf>
    <xf numFmtId="0" fontId="0" fillId="0" borderId="0" xfId="0" applyAlignment="1">
      <alignment vertical="top" wrapText="1"/>
    </xf>
    <xf numFmtId="0" fontId="2" fillId="5" borderId="0" xfId="0" applyFont="1" applyFill="1"/>
    <xf numFmtId="6" fontId="2" fillId="5" borderId="0" xfId="0" applyNumberFormat="1" applyFont="1" applyFill="1"/>
    <xf numFmtId="0" fontId="3" fillId="5" borderId="0" xfId="0" applyFont="1" applyFill="1"/>
    <xf numFmtId="6" fontId="3" fillId="5" borderId="0" xfId="0" applyNumberFormat="1" applyFont="1" applyFill="1"/>
    <xf numFmtId="0" fontId="0" fillId="0" borderId="0" xfId="0" applyAlignment="1">
      <alignment horizontal="center" vertical="center"/>
    </xf>
    <xf numFmtId="0" fontId="2" fillId="0" borderId="0" xfId="0" applyFont="1" applyAlignment="1">
      <alignment vertical="center"/>
    </xf>
    <xf numFmtId="0" fontId="0" fillId="0" borderId="0" xfId="0" applyAlignment="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76200</xdr:rowOff>
    </xdr:from>
    <xdr:to>
      <xdr:col>8</xdr:col>
      <xdr:colOff>990600</xdr:colOff>
      <xdr:row>20</xdr:row>
      <xdr:rowOff>85725</xdr:rowOff>
    </xdr:to>
    <xdr:cxnSp macro="">
      <xdr:nvCxnSpPr>
        <xdr:cNvPr id="2" name="Straight Connector 1">
          <a:extLst>
            <a:ext uri="{FF2B5EF4-FFF2-40B4-BE49-F238E27FC236}">
              <a16:creationId xmlns:a16="http://schemas.microsoft.com/office/drawing/2014/main" id="{4BE308C1-B1C9-4A8B-B27B-58DD62C125CA}"/>
            </a:ext>
          </a:extLst>
        </xdr:cNvPr>
        <xdr:cNvCxnSpPr/>
      </xdr:nvCxnSpPr>
      <xdr:spPr>
        <a:xfrm flipV="1">
          <a:off x="695325" y="4133850"/>
          <a:ext cx="8982075" cy="9525"/>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76200</xdr:rowOff>
    </xdr:from>
    <xdr:to>
      <xdr:col>8</xdr:col>
      <xdr:colOff>990600</xdr:colOff>
      <xdr:row>20</xdr:row>
      <xdr:rowOff>85725</xdr:rowOff>
    </xdr:to>
    <xdr:cxnSp macro="">
      <xdr:nvCxnSpPr>
        <xdr:cNvPr id="2" name="Straight Connector 1">
          <a:extLst>
            <a:ext uri="{FF2B5EF4-FFF2-40B4-BE49-F238E27FC236}">
              <a16:creationId xmlns:a16="http://schemas.microsoft.com/office/drawing/2014/main" id="{5E242C94-BDB6-44F8-AB01-41F038AA5D71}"/>
            </a:ext>
          </a:extLst>
        </xdr:cNvPr>
        <xdr:cNvCxnSpPr/>
      </xdr:nvCxnSpPr>
      <xdr:spPr>
        <a:xfrm flipV="1">
          <a:off x="695325" y="4133850"/>
          <a:ext cx="8982075" cy="9525"/>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29D07-BC1E-41F3-8260-5FBC26195F72}">
  <dimension ref="A1"/>
  <sheetViews>
    <sheetView workbookViewId="0"/>
  </sheetViews>
  <sheetFormatPr defaultColWidth="0" defaultRowHeight="15" zeroHeight="1" x14ac:dyDescent="0.25"/>
  <cols>
    <col min="1" max="1" width="123.7109375" customWidth="1"/>
    <col min="2" max="16384" width="9.140625" hidden="1"/>
  </cols>
  <sheetData>
    <row r="1" spans="1:1" s="26" customFormat="1" ht="365.25" customHeight="1" x14ac:dyDescent="0.25">
      <c r="A1" s="26"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479D-A290-494B-B7FC-EDABE157CF5D}">
  <dimension ref="A1:L39"/>
  <sheetViews>
    <sheetView showGridLines="0" tabSelected="1" workbookViewId="0">
      <selection activeCell="G22" sqref="G22"/>
    </sheetView>
  </sheetViews>
  <sheetFormatPr defaultColWidth="0" defaultRowHeight="15" customHeight="1" zeroHeight="1" x14ac:dyDescent="0.25"/>
  <cols>
    <col min="1" max="1" width="9.140625" customWidth="1"/>
    <col min="2" max="2" width="6" style="1" customWidth="1"/>
    <col min="3" max="3" width="38.7109375" customWidth="1"/>
    <col min="4" max="9" width="15.28515625" customWidth="1"/>
    <col min="10" max="10" width="29.7109375" customWidth="1"/>
    <col min="11" max="11" width="1.7109375" customWidth="1"/>
    <col min="12" max="12" width="10.85546875" hidden="1" customWidth="1"/>
    <col min="13" max="16384" width="9.140625" hidden="1"/>
  </cols>
  <sheetData>
    <row r="1" spans="2:9" s="33" customFormat="1" ht="34.5" customHeight="1" x14ac:dyDescent="0.25">
      <c r="B1" s="31"/>
      <c r="C1" s="32" t="s">
        <v>37</v>
      </c>
    </row>
    <row r="2" spans="2:9" x14ac:dyDescent="0.25">
      <c r="C2" s="2" t="s">
        <v>0</v>
      </c>
      <c r="D2" s="3">
        <f>1/1.2</f>
        <v>0.83333333333333337</v>
      </c>
    </row>
    <row r="3" spans="2:9" x14ac:dyDescent="0.25">
      <c r="C3" s="2" t="s">
        <v>1</v>
      </c>
      <c r="D3" s="3">
        <v>0.08</v>
      </c>
    </row>
    <row r="4" spans="2:9" x14ac:dyDescent="0.25"/>
    <row r="5" spans="2:9" x14ac:dyDescent="0.25">
      <c r="B5" s="17" t="s">
        <v>2</v>
      </c>
      <c r="C5" s="18"/>
      <c r="D5" s="17" t="s">
        <v>3</v>
      </c>
      <c r="E5" s="17" t="s">
        <v>4</v>
      </c>
      <c r="F5" s="17" t="s">
        <v>5</v>
      </c>
      <c r="G5" s="17" t="s">
        <v>6</v>
      </c>
      <c r="H5" s="17" t="s">
        <v>7</v>
      </c>
      <c r="I5" s="17" t="s">
        <v>8</v>
      </c>
    </row>
    <row r="6" spans="2:9" x14ac:dyDescent="0.25">
      <c r="B6" s="1">
        <v>1</v>
      </c>
      <c r="C6" t="s">
        <v>9</v>
      </c>
    </row>
    <row r="7" spans="2:9" x14ac:dyDescent="0.25">
      <c r="B7" s="1">
        <v>2</v>
      </c>
      <c r="C7" s="4" t="s">
        <v>10</v>
      </c>
      <c r="D7" s="5">
        <v>514500</v>
      </c>
      <c r="E7" s="6"/>
      <c r="F7" s="6"/>
      <c r="G7" s="6"/>
      <c r="H7" s="6"/>
      <c r="I7" s="6"/>
    </row>
    <row r="8" spans="2:9" x14ac:dyDescent="0.25">
      <c r="B8" s="1">
        <v>3</v>
      </c>
      <c r="C8" s="4" t="s">
        <v>11</v>
      </c>
      <c r="D8" s="5">
        <v>514367</v>
      </c>
      <c r="E8" s="6"/>
      <c r="F8" s="6"/>
      <c r="G8" s="6"/>
      <c r="H8" s="6"/>
      <c r="I8" s="6"/>
    </row>
    <row r="9" spans="2:9" x14ac:dyDescent="0.25">
      <c r="B9" s="1">
        <v>4</v>
      </c>
      <c r="C9" t="s">
        <v>12</v>
      </c>
      <c r="D9" s="5">
        <f>SUM(D7:D8)</f>
        <v>1028867</v>
      </c>
      <c r="E9" s="5">
        <f t="shared" ref="E9:I9" si="0">SUM(E7:E8)</f>
        <v>0</v>
      </c>
      <c r="F9" s="5">
        <f t="shared" si="0"/>
        <v>0</v>
      </c>
      <c r="G9" s="5">
        <f t="shared" si="0"/>
        <v>0</v>
      </c>
      <c r="H9" s="5">
        <f t="shared" si="0"/>
        <v>0</v>
      </c>
      <c r="I9" s="5">
        <f t="shared" si="0"/>
        <v>0</v>
      </c>
    </row>
    <row r="10" spans="2:9" x14ac:dyDescent="0.25">
      <c r="D10" s="6"/>
      <c r="E10" s="6"/>
      <c r="F10" s="6"/>
      <c r="G10" s="6"/>
      <c r="H10" s="6"/>
      <c r="I10" s="6"/>
    </row>
    <row r="11" spans="2:9" x14ac:dyDescent="0.25">
      <c r="B11" s="1">
        <v>5</v>
      </c>
      <c r="C11" t="s">
        <v>13</v>
      </c>
      <c r="D11" s="6"/>
      <c r="E11" s="6"/>
      <c r="F11" s="6"/>
      <c r="G11" s="6"/>
      <c r="H11" s="6"/>
      <c r="I11" s="6"/>
    </row>
    <row r="12" spans="2:9" x14ac:dyDescent="0.25">
      <c r="B12" s="1">
        <v>6</v>
      </c>
      <c r="C12" s="4" t="s">
        <v>10</v>
      </c>
      <c r="D12" s="5">
        <v>0</v>
      </c>
      <c r="E12" s="5">
        <v>0</v>
      </c>
      <c r="F12" s="5">
        <v>10500</v>
      </c>
      <c r="G12" s="5">
        <v>10500</v>
      </c>
      <c r="H12" s="5">
        <v>10500</v>
      </c>
      <c r="I12" s="5">
        <v>10500</v>
      </c>
    </row>
    <row r="13" spans="2:9" x14ac:dyDescent="0.25">
      <c r="B13" s="1">
        <v>7</v>
      </c>
      <c r="C13" s="4" t="s">
        <v>11</v>
      </c>
      <c r="D13" s="5">
        <v>356867</v>
      </c>
      <c r="E13" s="5">
        <v>821538</v>
      </c>
      <c r="F13" s="5">
        <v>1106927</v>
      </c>
      <c r="G13" s="5">
        <v>1124309</v>
      </c>
      <c r="H13" s="5">
        <v>1142038</v>
      </c>
      <c r="I13" s="5">
        <v>1164879</v>
      </c>
    </row>
    <row r="14" spans="2:9" x14ac:dyDescent="0.25">
      <c r="B14" s="1">
        <v>8</v>
      </c>
      <c r="C14" t="s">
        <v>14</v>
      </c>
      <c r="D14" s="5">
        <f>SUM(D12:D13)</f>
        <v>356867</v>
      </c>
      <c r="E14" s="5">
        <f t="shared" ref="E14:I14" si="1">SUM(E12:E13)</f>
        <v>821538</v>
      </c>
      <c r="F14" s="5">
        <f t="shared" si="1"/>
        <v>1117427</v>
      </c>
      <c r="G14" s="5">
        <f t="shared" si="1"/>
        <v>1134809</v>
      </c>
      <c r="H14" s="5">
        <f t="shared" si="1"/>
        <v>1152538</v>
      </c>
      <c r="I14" s="5">
        <f t="shared" si="1"/>
        <v>1175379</v>
      </c>
    </row>
    <row r="15" spans="2:9" x14ac:dyDescent="0.25">
      <c r="B15" s="1">
        <v>9</v>
      </c>
      <c r="C15" s="7" t="s">
        <v>15</v>
      </c>
      <c r="D15" s="8">
        <f>SUM(D9,D14)</f>
        <v>1385734</v>
      </c>
      <c r="E15" s="8">
        <f t="shared" ref="E15:I15" si="2">SUM(E9,E14)</f>
        <v>821538</v>
      </c>
      <c r="F15" s="8">
        <f t="shared" si="2"/>
        <v>1117427</v>
      </c>
      <c r="G15" s="8">
        <f t="shared" si="2"/>
        <v>1134809</v>
      </c>
      <c r="H15" s="8">
        <f t="shared" si="2"/>
        <v>1152538</v>
      </c>
      <c r="I15" s="8">
        <f t="shared" si="2"/>
        <v>1175379</v>
      </c>
    </row>
    <row r="16" spans="2:9" x14ac:dyDescent="0.25">
      <c r="D16" s="5"/>
      <c r="E16" s="5"/>
      <c r="F16" s="5"/>
      <c r="G16" s="5"/>
      <c r="H16" s="5"/>
      <c r="I16" s="5"/>
    </row>
    <row r="17" spans="2:12" x14ac:dyDescent="0.25">
      <c r="B17" s="1">
        <v>10</v>
      </c>
      <c r="C17" s="7" t="s">
        <v>16</v>
      </c>
      <c r="D17" s="8"/>
      <c r="E17" s="8">
        <v>1260000</v>
      </c>
      <c r="F17" s="8">
        <v>2424398</v>
      </c>
      <c r="G17" s="8">
        <v>2490656</v>
      </c>
      <c r="H17" s="8">
        <v>2564097</v>
      </c>
      <c r="I17" s="8">
        <v>2635841</v>
      </c>
    </row>
    <row r="18" spans="2:12" x14ac:dyDescent="0.25">
      <c r="D18" s="5"/>
      <c r="E18" s="5"/>
      <c r="F18" s="5"/>
      <c r="G18" s="5"/>
      <c r="H18" s="5"/>
      <c r="I18" s="5"/>
    </row>
    <row r="19" spans="2:12" x14ac:dyDescent="0.25">
      <c r="B19" s="1">
        <v>11</v>
      </c>
      <c r="C19" t="s">
        <v>17</v>
      </c>
      <c r="D19" s="5">
        <f>D17-D15</f>
        <v>-1385734</v>
      </c>
      <c r="E19" s="5">
        <f t="shared" ref="E19:I19" si="3">E17-E15</f>
        <v>438462</v>
      </c>
      <c r="F19" s="5">
        <f t="shared" si="3"/>
        <v>1306971</v>
      </c>
      <c r="G19" s="5">
        <f t="shared" si="3"/>
        <v>1355847</v>
      </c>
      <c r="H19" s="5">
        <f t="shared" si="3"/>
        <v>1411559</v>
      </c>
      <c r="I19" s="5">
        <f t="shared" si="3"/>
        <v>1460462</v>
      </c>
    </row>
    <row r="20" spans="2:12" x14ac:dyDescent="0.25">
      <c r="B20" s="1">
        <v>12</v>
      </c>
      <c r="C20" s="19" t="s">
        <v>18</v>
      </c>
      <c r="D20" s="20">
        <f>D19</f>
        <v>-1385734</v>
      </c>
      <c r="E20" s="20">
        <f>D20+E19</f>
        <v>-947272</v>
      </c>
      <c r="F20" s="20">
        <f t="shared" ref="F20:I20" si="4">E20+F19</f>
        <v>359699</v>
      </c>
      <c r="G20" s="20">
        <f t="shared" si="4"/>
        <v>1715546</v>
      </c>
      <c r="H20" s="20">
        <f t="shared" si="4"/>
        <v>3127105</v>
      </c>
      <c r="I20" s="20">
        <f t="shared" si="4"/>
        <v>4587567</v>
      </c>
    </row>
    <row r="21" spans="2:12" x14ac:dyDescent="0.25">
      <c r="D21" s="5"/>
      <c r="E21" s="5"/>
      <c r="F21" s="5"/>
      <c r="G21" s="5"/>
      <c r="H21" s="5"/>
      <c r="I21" s="5"/>
      <c r="J21" s="6"/>
      <c r="L21" s="6"/>
    </row>
    <row r="22" spans="2:12" x14ac:dyDescent="0.25">
      <c r="B22" s="1">
        <v>13</v>
      </c>
      <c r="C22" t="s">
        <v>19</v>
      </c>
      <c r="D22" s="5"/>
      <c r="E22" s="5">
        <f>D7/5</f>
        <v>102900</v>
      </c>
      <c r="F22" s="5">
        <f>D7/5</f>
        <v>102900</v>
      </c>
      <c r="G22" s="5">
        <f>D7/5+F12/5</f>
        <v>105000</v>
      </c>
      <c r="H22" s="5">
        <f>D7/5+(F12+G12)/5</f>
        <v>107100</v>
      </c>
      <c r="I22" s="5">
        <f>D7/5+SUM(F12:H12)/5</f>
        <v>109200</v>
      </c>
      <c r="J22" t="s">
        <v>20</v>
      </c>
    </row>
    <row r="23" spans="2:12" x14ac:dyDescent="0.25">
      <c r="B23" s="1">
        <v>14</v>
      </c>
      <c r="C23" t="s">
        <v>21</v>
      </c>
      <c r="D23" s="5">
        <f>D19-D22</f>
        <v>-1385734</v>
      </c>
      <c r="E23" s="5">
        <f t="shared" ref="E23:I23" si="5">E19-E22</f>
        <v>335562</v>
      </c>
      <c r="F23" s="5">
        <f t="shared" si="5"/>
        <v>1204071</v>
      </c>
      <c r="G23" s="5">
        <f t="shared" si="5"/>
        <v>1250847</v>
      </c>
      <c r="H23" s="5">
        <f t="shared" si="5"/>
        <v>1304459</v>
      </c>
      <c r="I23" s="5">
        <f t="shared" si="5"/>
        <v>1351262</v>
      </c>
    </row>
    <row r="24" spans="2:12" x14ac:dyDescent="0.25">
      <c r="B24" s="1">
        <v>15</v>
      </c>
      <c r="C24" s="9" t="s">
        <v>22</v>
      </c>
      <c r="D24" s="10">
        <f>D23</f>
        <v>-1385734</v>
      </c>
      <c r="E24" s="10">
        <f>D24+E23</f>
        <v>-1050172</v>
      </c>
      <c r="F24" s="10">
        <f t="shared" ref="F24:I24" si="6">E24+F23</f>
        <v>153899</v>
      </c>
      <c r="G24" s="10">
        <f t="shared" si="6"/>
        <v>1404746</v>
      </c>
      <c r="H24" s="10">
        <f t="shared" si="6"/>
        <v>2709205</v>
      </c>
      <c r="I24" s="10">
        <f t="shared" si="6"/>
        <v>4060467</v>
      </c>
    </row>
    <row r="25" spans="2:12" x14ac:dyDescent="0.25">
      <c r="D25" s="6"/>
      <c r="E25" s="6"/>
      <c r="F25" s="6"/>
      <c r="G25" s="6"/>
      <c r="H25" s="6"/>
      <c r="I25" s="6"/>
    </row>
    <row r="26" spans="2:12" x14ac:dyDescent="0.25">
      <c r="B26" s="1">
        <v>16</v>
      </c>
      <c r="C26" t="s">
        <v>23</v>
      </c>
      <c r="D26" s="5">
        <f>D23</f>
        <v>-1385734</v>
      </c>
      <c r="E26" s="5">
        <f>E23/(1+$D$3)^RIGHT(E5,1)</f>
        <v>310705.55555555556</v>
      </c>
      <c r="F26" s="5">
        <f>F23/(1+$D$3)^RIGHT(F5,1)</f>
        <v>1032296.8106995884</v>
      </c>
      <c r="G26" s="5">
        <f>G23/(1+$D$3)^RIGHT(G5,1)</f>
        <v>992962.67718335602</v>
      </c>
      <c r="H26" s="5">
        <f>H23/(1+$D$3)^RIGHT(H5,1)</f>
        <v>958816.3067490086</v>
      </c>
      <c r="I26" s="5">
        <f>I23/(1+$D$3)^RIGHT(I5,1)</f>
        <v>919646.21199022315</v>
      </c>
      <c r="J26" t="s">
        <v>24</v>
      </c>
    </row>
    <row r="27" spans="2:12" x14ac:dyDescent="0.25">
      <c r="B27" s="1">
        <v>17</v>
      </c>
      <c r="C27" s="21" t="s">
        <v>25</v>
      </c>
      <c r="D27" s="22">
        <f>D26</f>
        <v>-1385734</v>
      </c>
      <c r="E27" s="22">
        <f>D27+E26</f>
        <v>-1075028.4444444445</v>
      </c>
      <c r="F27" s="22">
        <f t="shared" ref="F27:I27" si="7">E27+F26</f>
        <v>-42731.63374485611</v>
      </c>
      <c r="G27" s="22">
        <f t="shared" si="7"/>
        <v>950231.04343849991</v>
      </c>
      <c r="H27" s="22">
        <f t="shared" si="7"/>
        <v>1909047.3501875084</v>
      </c>
      <c r="I27" s="22">
        <f t="shared" si="7"/>
        <v>2828693.5621777317</v>
      </c>
    </row>
    <row r="28" spans="2:12" x14ac:dyDescent="0.25">
      <c r="D28" s="11"/>
      <c r="E28" s="11"/>
      <c r="F28" s="11"/>
      <c r="G28" s="11"/>
      <c r="H28" s="11"/>
      <c r="I28" s="11"/>
    </row>
    <row r="29" spans="2:12" x14ac:dyDescent="0.25">
      <c r="B29" s="1">
        <v>18</v>
      </c>
      <c r="C29" t="s">
        <v>26</v>
      </c>
      <c r="E29" s="11">
        <f>$D$2*E15</f>
        <v>684615</v>
      </c>
      <c r="F29" s="11">
        <f t="shared" ref="F29:I29" si="8">$D$2*F15</f>
        <v>931189.16666666674</v>
      </c>
      <c r="G29" s="11">
        <f t="shared" si="8"/>
        <v>945674.16666666674</v>
      </c>
      <c r="H29" s="11">
        <f t="shared" si="8"/>
        <v>960448.33333333337</v>
      </c>
      <c r="I29" s="11">
        <f t="shared" si="8"/>
        <v>979482.5</v>
      </c>
    </row>
    <row r="30" spans="2:12" x14ac:dyDescent="0.25">
      <c r="B30" s="1">
        <v>19</v>
      </c>
      <c r="C30" t="s">
        <v>27</v>
      </c>
      <c r="D30" s="6">
        <f>D26-D29</f>
        <v>-1385734</v>
      </c>
      <c r="E30" s="6">
        <f t="shared" ref="E30:I30" si="9">E26-E29</f>
        <v>-373909.44444444444</v>
      </c>
      <c r="F30" s="6">
        <f t="shared" si="9"/>
        <v>101107.64403292164</v>
      </c>
      <c r="G30" s="6">
        <f t="shared" si="9"/>
        <v>47288.510516689275</v>
      </c>
      <c r="H30" s="6">
        <f t="shared" si="9"/>
        <v>-1632.0265843247762</v>
      </c>
      <c r="I30" s="6">
        <f t="shared" si="9"/>
        <v>-59836.28800977685</v>
      </c>
    </row>
    <row r="31" spans="2:12" x14ac:dyDescent="0.25">
      <c r="B31" s="1">
        <v>20</v>
      </c>
      <c r="C31" s="9" t="s">
        <v>28</v>
      </c>
      <c r="D31" s="10">
        <f>D30</f>
        <v>-1385734</v>
      </c>
      <c r="E31" s="10">
        <f>D31+E30</f>
        <v>-1759643.4444444445</v>
      </c>
      <c r="F31" s="10">
        <f t="shared" ref="F31:I31" si="10">E31+F30</f>
        <v>-1658535.8004115229</v>
      </c>
      <c r="G31" s="10">
        <f t="shared" si="10"/>
        <v>-1611247.2898948337</v>
      </c>
      <c r="H31" s="10">
        <f t="shared" si="10"/>
        <v>-1612879.3164791586</v>
      </c>
      <c r="I31" s="10">
        <f t="shared" si="10"/>
        <v>-1672715.6044889353</v>
      </c>
    </row>
    <row r="32" spans="2:12" x14ac:dyDescent="0.25">
      <c r="D32" s="6"/>
      <c r="E32" s="6"/>
      <c r="F32" s="6"/>
      <c r="G32" s="6"/>
      <c r="H32" s="6"/>
      <c r="I32" s="6"/>
    </row>
    <row r="33" spans="2:10" x14ac:dyDescent="0.25">
      <c r="B33" s="1">
        <v>21</v>
      </c>
      <c r="C33" s="27" t="s">
        <v>29</v>
      </c>
      <c r="D33" s="28">
        <f t="shared" ref="D33:I33" si="11">D27-D20</f>
        <v>0</v>
      </c>
      <c r="E33" s="28">
        <f t="shared" si="11"/>
        <v>-127756.4444444445</v>
      </c>
      <c r="F33" s="28">
        <f t="shared" si="11"/>
        <v>-402430.63374485611</v>
      </c>
      <c r="G33" s="28">
        <f t="shared" si="11"/>
        <v>-765314.95656150009</v>
      </c>
      <c r="H33" s="28">
        <f t="shared" si="11"/>
        <v>-1218057.6498124916</v>
      </c>
      <c r="I33" s="28">
        <f t="shared" si="11"/>
        <v>-1758873.4378222683</v>
      </c>
      <c r="J33" t="s">
        <v>30</v>
      </c>
    </row>
    <row r="34" spans="2:10" x14ac:dyDescent="0.25">
      <c r="B34" s="1">
        <v>22</v>
      </c>
      <c r="C34" s="12" t="s">
        <v>31</v>
      </c>
      <c r="D34" s="13">
        <f>D31-D20</f>
        <v>0</v>
      </c>
      <c r="E34" s="13">
        <f t="shared" ref="E34:I34" si="12">E31-E20</f>
        <v>-812371.4444444445</v>
      </c>
      <c r="F34" s="13">
        <f t="shared" si="12"/>
        <v>-2018234.8004115229</v>
      </c>
      <c r="G34" s="13">
        <f t="shared" si="12"/>
        <v>-3326793.2898948337</v>
      </c>
      <c r="H34" s="13">
        <f t="shared" si="12"/>
        <v>-4739984.3164791586</v>
      </c>
      <c r="I34" s="13">
        <f t="shared" si="12"/>
        <v>-6260282.6044889353</v>
      </c>
      <c r="J34" t="s">
        <v>32</v>
      </c>
    </row>
    <row r="35" spans="2:10" x14ac:dyDescent="0.25"/>
    <row r="36" spans="2:10" x14ac:dyDescent="0.25">
      <c r="B36" s="1">
        <v>23</v>
      </c>
      <c r="C36" t="s">
        <v>33</v>
      </c>
      <c r="D36" s="6">
        <f>(D15*(1+$D$3)^6)</f>
        <v>2198985.7030304815</v>
      </c>
      <c r="E36" s="6">
        <f>(E15*(1+$D$3)^5)</f>
        <v>1207108.8495581187</v>
      </c>
      <c r="F36" s="6">
        <f>(F15*(1+$D$3)^4)</f>
        <v>1520247.0971059203</v>
      </c>
      <c r="G36" s="6">
        <f>(G15*(1+$D$3)^2)</f>
        <v>1323641.2176000001</v>
      </c>
      <c r="H36" s="6">
        <f>(H15*(1+$D$3)^2)</f>
        <v>1344320.3232000002</v>
      </c>
      <c r="I36" s="6">
        <f>(I15*(1+$D$3)^1)</f>
        <v>1269409.32</v>
      </c>
      <c r="J36" s="14">
        <f>SUM(D36:I36)</f>
        <v>8863712.5104945209</v>
      </c>
    </row>
    <row r="37" spans="2:10" x14ac:dyDescent="0.25">
      <c r="D37" s="15"/>
      <c r="J37" s="6"/>
    </row>
    <row r="38" spans="2:10" x14ac:dyDescent="0.25">
      <c r="B38" s="1">
        <v>24</v>
      </c>
      <c r="C38" s="16" t="s">
        <v>34</v>
      </c>
      <c r="D38" s="23">
        <f>I27/D15</f>
        <v>2.0412962099347576</v>
      </c>
      <c r="E38" t="s">
        <v>35</v>
      </c>
    </row>
    <row r="39" spans="2:10" x14ac:dyDescent="0.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2AEED-3E97-4EDC-A811-1B7F70D4667B}">
  <dimension ref="A1:L41"/>
  <sheetViews>
    <sheetView showGridLines="0" topLeftCell="B1" workbookViewId="0">
      <selection activeCell="E23" sqref="E23"/>
    </sheetView>
  </sheetViews>
  <sheetFormatPr defaultColWidth="0" defaultRowHeight="15" customHeight="1" zeroHeight="1" x14ac:dyDescent="0.25"/>
  <cols>
    <col min="1" max="1" width="9.140625" customWidth="1"/>
    <col min="2" max="2" width="6" style="1" customWidth="1"/>
    <col min="3" max="3" width="38.7109375" customWidth="1"/>
    <col min="4" max="9" width="15.28515625" customWidth="1"/>
    <col min="10" max="10" width="29.7109375" customWidth="1"/>
    <col min="11" max="11" width="1.7109375" customWidth="1"/>
    <col min="12" max="12" width="10.85546875" hidden="1" customWidth="1"/>
    <col min="13" max="16384" width="9.140625" hidden="1"/>
  </cols>
  <sheetData>
    <row r="1" spans="2:9" s="33" customFormat="1" ht="34.5" customHeight="1" x14ac:dyDescent="0.25">
      <c r="B1" s="31"/>
      <c r="C1" s="32" t="s">
        <v>36</v>
      </c>
    </row>
    <row r="2" spans="2:9" x14ac:dyDescent="0.25">
      <c r="C2" s="2" t="s">
        <v>0</v>
      </c>
      <c r="D2" s="3">
        <f>1/1.2</f>
        <v>0.83333333333333337</v>
      </c>
    </row>
    <row r="3" spans="2:9" x14ac:dyDescent="0.25">
      <c r="C3" s="2" t="s">
        <v>1</v>
      </c>
      <c r="D3" s="3">
        <v>0.08</v>
      </c>
    </row>
    <row r="4" spans="2:9" x14ac:dyDescent="0.25"/>
    <row r="5" spans="2:9" x14ac:dyDescent="0.25">
      <c r="B5" s="17" t="s">
        <v>2</v>
      </c>
      <c r="C5" s="18"/>
      <c r="D5" s="17" t="s">
        <v>3</v>
      </c>
      <c r="E5" s="17" t="s">
        <v>4</v>
      </c>
      <c r="F5" s="17" t="s">
        <v>5</v>
      </c>
      <c r="G5" s="17" t="s">
        <v>6</v>
      </c>
      <c r="H5" s="17" t="s">
        <v>7</v>
      </c>
      <c r="I5" s="17" t="s">
        <v>8</v>
      </c>
    </row>
    <row r="6" spans="2:9" x14ac:dyDescent="0.25">
      <c r="B6" s="1">
        <v>1</v>
      </c>
      <c r="C6" t="s">
        <v>9</v>
      </c>
    </row>
    <row r="7" spans="2:9" x14ac:dyDescent="0.25">
      <c r="B7" s="1">
        <v>2</v>
      </c>
      <c r="C7" s="4" t="s">
        <v>10</v>
      </c>
      <c r="D7" s="5">
        <v>402885</v>
      </c>
      <c r="E7" s="6"/>
      <c r="F7" s="6"/>
      <c r="G7" s="6"/>
      <c r="H7" s="6"/>
      <c r="I7" s="6"/>
    </row>
    <row r="8" spans="2:9" x14ac:dyDescent="0.25">
      <c r="B8" s="1">
        <v>3</v>
      </c>
      <c r="C8" s="4" t="s">
        <v>11</v>
      </c>
      <c r="D8" s="5"/>
      <c r="E8" s="5">
        <v>2625</v>
      </c>
      <c r="F8" s="6"/>
      <c r="G8" s="6"/>
      <c r="H8" s="6"/>
      <c r="I8" s="6"/>
    </row>
    <row r="9" spans="2:9" x14ac:dyDescent="0.25">
      <c r="B9" s="1">
        <v>4</v>
      </c>
      <c r="C9" t="s">
        <v>12</v>
      </c>
      <c r="D9" s="5">
        <f>SUM(D7:D8)</f>
        <v>402885</v>
      </c>
      <c r="E9" s="5">
        <f t="shared" ref="E9:I9" si="0">SUM(E7:E8)</f>
        <v>2625</v>
      </c>
      <c r="F9" s="5">
        <f t="shared" si="0"/>
        <v>0</v>
      </c>
      <c r="G9" s="5">
        <f t="shared" si="0"/>
        <v>0</v>
      </c>
      <c r="H9" s="5">
        <f t="shared" si="0"/>
        <v>0</v>
      </c>
      <c r="I9" s="5">
        <f t="shared" si="0"/>
        <v>0</v>
      </c>
    </row>
    <row r="10" spans="2:9" x14ac:dyDescent="0.25">
      <c r="D10" s="6"/>
      <c r="E10" s="6"/>
      <c r="F10" s="6"/>
      <c r="G10" s="6"/>
      <c r="H10" s="6"/>
      <c r="I10" s="6"/>
    </row>
    <row r="11" spans="2:9" x14ac:dyDescent="0.25">
      <c r="B11" s="1">
        <v>5</v>
      </c>
      <c r="C11" t="s">
        <v>13</v>
      </c>
      <c r="D11" s="6"/>
      <c r="E11" s="6"/>
      <c r="F11" s="6"/>
      <c r="G11" s="6"/>
      <c r="H11" s="6"/>
      <c r="I11" s="6"/>
    </row>
    <row r="12" spans="2:9" x14ac:dyDescent="0.25">
      <c r="B12" s="1">
        <v>6</v>
      </c>
      <c r="C12" s="4" t="s">
        <v>10</v>
      </c>
      <c r="D12" s="5">
        <v>0</v>
      </c>
      <c r="E12" s="5"/>
      <c r="F12" s="5"/>
      <c r="G12" s="5">
        <v>10500</v>
      </c>
      <c r="H12" s="5">
        <v>15750</v>
      </c>
      <c r="I12" s="5">
        <v>15750</v>
      </c>
    </row>
    <row r="13" spans="2:9" x14ac:dyDescent="0.25">
      <c r="B13" s="1">
        <v>7</v>
      </c>
      <c r="C13" s="4" t="s">
        <v>11</v>
      </c>
      <c r="D13" s="5">
        <v>0</v>
      </c>
      <c r="E13" s="5">
        <v>50330</v>
      </c>
      <c r="F13" s="5">
        <v>95108</v>
      </c>
      <c r="G13" s="5">
        <v>106277</v>
      </c>
      <c r="H13" s="5">
        <v>116267</v>
      </c>
      <c r="I13" s="5">
        <v>119190</v>
      </c>
    </row>
    <row r="14" spans="2:9" x14ac:dyDescent="0.25">
      <c r="B14" s="1">
        <v>8</v>
      </c>
      <c r="C14" t="s">
        <v>14</v>
      </c>
      <c r="D14" s="5">
        <f>SUM(D12:D13)</f>
        <v>0</v>
      </c>
      <c r="E14" s="5">
        <f t="shared" ref="E14:I14" si="1">SUM(E12:E13)</f>
        <v>50330</v>
      </c>
      <c r="F14" s="5">
        <f t="shared" si="1"/>
        <v>95108</v>
      </c>
      <c r="G14" s="5">
        <f t="shared" si="1"/>
        <v>116777</v>
      </c>
      <c r="H14" s="5">
        <f t="shared" si="1"/>
        <v>132017</v>
      </c>
      <c r="I14" s="5">
        <f t="shared" si="1"/>
        <v>134940</v>
      </c>
    </row>
    <row r="15" spans="2:9" x14ac:dyDescent="0.25">
      <c r="B15" s="1">
        <v>9</v>
      </c>
      <c r="C15" s="7" t="s">
        <v>15</v>
      </c>
      <c r="D15" s="8">
        <f>SUM(D9,D14)</f>
        <v>402885</v>
      </c>
      <c r="E15" s="8">
        <f t="shared" ref="E15:I15" si="2">SUM(E9,E14)</f>
        <v>52955</v>
      </c>
      <c r="F15" s="8">
        <f t="shared" si="2"/>
        <v>95108</v>
      </c>
      <c r="G15" s="8">
        <f t="shared" si="2"/>
        <v>116777</v>
      </c>
      <c r="H15" s="8">
        <f t="shared" si="2"/>
        <v>132017</v>
      </c>
      <c r="I15" s="8">
        <f t="shared" si="2"/>
        <v>134940</v>
      </c>
    </row>
    <row r="16" spans="2:9" x14ac:dyDescent="0.25">
      <c r="D16" s="5"/>
      <c r="E16" s="5"/>
      <c r="F16" s="5"/>
      <c r="G16" s="5"/>
      <c r="H16" s="5"/>
      <c r="I16" s="5"/>
    </row>
    <row r="17" spans="2:12" x14ac:dyDescent="0.25">
      <c r="B17" s="1">
        <v>10</v>
      </c>
      <c r="C17" s="7" t="s">
        <v>16</v>
      </c>
      <c r="D17" s="8"/>
      <c r="E17" s="8">
        <v>52164</v>
      </c>
      <c r="F17" s="8">
        <v>151902</v>
      </c>
      <c r="G17" s="8">
        <v>270819</v>
      </c>
      <c r="H17" s="8">
        <v>344241</v>
      </c>
      <c r="I17" s="8">
        <v>390557</v>
      </c>
    </row>
    <row r="18" spans="2:12" x14ac:dyDescent="0.25">
      <c r="D18" s="5"/>
      <c r="E18" s="5"/>
      <c r="F18" s="5"/>
      <c r="G18" s="5"/>
      <c r="H18" s="5"/>
      <c r="I18" s="5"/>
    </row>
    <row r="19" spans="2:12" x14ac:dyDescent="0.25">
      <c r="B19" s="1">
        <v>11</v>
      </c>
      <c r="C19" t="s">
        <v>17</v>
      </c>
      <c r="D19" s="5">
        <f>D17-D15</f>
        <v>-402885</v>
      </c>
      <c r="E19" s="5">
        <f t="shared" ref="E19:I19" si="3">E17-E15</f>
        <v>-791</v>
      </c>
      <c r="F19" s="5">
        <f t="shared" si="3"/>
        <v>56794</v>
      </c>
      <c r="G19" s="5">
        <f t="shared" si="3"/>
        <v>154042</v>
      </c>
      <c r="H19" s="5">
        <f t="shared" si="3"/>
        <v>212224</v>
      </c>
      <c r="I19" s="5">
        <f t="shared" si="3"/>
        <v>255617</v>
      </c>
    </row>
    <row r="20" spans="2:12" x14ac:dyDescent="0.25">
      <c r="B20" s="1">
        <v>12</v>
      </c>
      <c r="C20" s="19" t="s">
        <v>18</v>
      </c>
      <c r="D20" s="20">
        <f>D19</f>
        <v>-402885</v>
      </c>
      <c r="E20" s="20">
        <f>D20+E19</f>
        <v>-403676</v>
      </c>
      <c r="F20" s="20">
        <f t="shared" ref="F20:I20" si="4">E20+F19</f>
        <v>-346882</v>
      </c>
      <c r="G20" s="20">
        <f t="shared" si="4"/>
        <v>-192840</v>
      </c>
      <c r="H20" s="20">
        <f t="shared" si="4"/>
        <v>19384</v>
      </c>
      <c r="I20" s="20">
        <f t="shared" si="4"/>
        <v>275001</v>
      </c>
    </row>
    <row r="21" spans="2:12" x14ac:dyDescent="0.25">
      <c r="D21" s="5"/>
      <c r="E21" s="5"/>
      <c r="F21" s="5"/>
      <c r="G21" s="5"/>
      <c r="H21" s="5"/>
      <c r="I21" s="5"/>
      <c r="J21" s="6"/>
      <c r="L21" s="6"/>
    </row>
    <row r="22" spans="2:12" x14ac:dyDescent="0.25">
      <c r="B22" s="1">
        <v>13</v>
      </c>
      <c r="C22" t="s">
        <v>19</v>
      </c>
      <c r="D22" s="5"/>
      <c r="E22" s="5">
        <f>D7/5</f>
        <v>80577</v>
      </c>
      <c r="F22" s="5">
        <f>D7/5</f>
        <v>80577</v>
      </c>
      <c r="G22" s="5">
        <f>D7/5+F12/5</f>
        <v>80577</v>
      </c>
      <c r="H22" s="5">
        <f>D7/5+(F12+G12)/5</f>
        <v>82677</v>
      </c>
      <c r="I22" s="5">
        <f>D7/5+SUM(F12:H12)/5</f>
        <v>85827</v>
      </c>
      <c r="J22" t="s">
        <v>20</v>
      </c>
    </row>
    <row r="23" spans="2:12" x14ac:dyDescent="0.25">
      <c r="B23" s="1">
        <v>14</v>
      </c>
      <c r="C23" t="s">
        <v>21</v>
      </c>
      <c r="D23" s="5">
        <f>D19-D22</f>
        <v>-402885</v>
      </c>
      <c r="E23" s="5">
        <f t="shared" ref="E23:I23" si="5">E19-E22</f>
        <v>-81368</v>
      </c>
      <c r="F23" s="5">
        <f t="shared" si="5"/>
        <v>-23783</v>
      </c>
      <c r="G23" s="5">
        <f t="shared" si="5"/>
        <v>73465</v>
      </c>
      <c r="H23" s="5">
        <f t="shared" si="5"/>
        <v>129547</v>
      </c>
      <c r="I23" s="5">
        <f t="shared" si="5"/>
        <v>169790</v>
      </c>
    </row>
    <row r="24" spans="2:12" x14ac:dyDescent="0.25">
      <c r="B24" s="1">
        <v>15</v>
      </c>
      <c r="C24" s="9" t="s">
        <v>22</v>
      </c>
      <c r="D24" s="10">
        <f>D23</f>
        <v>-402885</v>
      </c>
      <c r="E24" s="10">
        <f>D24+E23</f>
        <v>-484253</v>
      </c>
      <c r="F24" s="10">
        <f t="shared" ref="F24:I24" si="6">E24+F23</f>
        <v>-508036</v>
      </c>
      <c r="G24" s="10">
        <f t="shared" si="6"/>
        <v>-434571</v>
      </c>
      <c r="H24" s="10">
        <f t="shared" si="6"/>
        <v>-305024</v>
      </c>
      <c r="I24" s="10">
        <f t="shared" si="6"/>
        <v>-135234</v>
      </c>
    </row>
    <row r="25" spans="2:12" x14ac:dyDescent="0.25">
      <c r="D25" s="6"/>
      <c r="E25" s="6"/>
      <c r="F25" s="6"/>
      <c r="G25" s="6"/>
      <c r="H25" s="6"/>
      <c r="I25" s="6"/>
    </row>
    <row r="26" spans="2:12" x14ac:dyDescent="0.25">
      <c r="B26" s="1">
        <v>16</v>
      </c>
      <c r="C26" t="s">
        <v>23</v>
      </c>
      <c r="D26" s="5">
        <f>D23</f>
        <v>-402885</v>
      </c>
      <c r="E26" s="5">
        <f>E23/(1+$D$3)^RIGHT(E5,1)</f>
        <v>-75340.74074074073</v>
      </c>
      <c r="F26" s="5">
        <f>F23/(1+$D$3)^RIGHT(F5,1)</f>
        <v>-20390.08916323731</v>
      </c>
      <c r="G26" s="5">
        <f>G23/(1+$D$3)^RIGHT(G5,1)</f>
        <v>58318.885586546756</v>
      </c>
      <c r="H26" s="5">
        <f>H23/(1+$D$3)^RIGHT(H5,1)</f>
        <v>95220.91234022213</v>
      </c>
      <c r="I26" s="5">
        <f>I23/(1+$D$3)^RIGHT(I5,1)</f>
        <v>115556.22102436093</v>
      </c>
      <c r="J26" t="s">
        <v>24</v>
      </c>
    </row>
    <row r="27" spans="2:12" x14ac:dyDescent="0.25">
      <c r="B27" s="1">
        <v>17</v>
      </c>
      <c r="C27" s="21" t="s">
        <v>25</v>
      </c>
      <c r="D27" s="22">
        <f>D26</f>
        <v>-402885</v>
      </c>
      <c r="E27" s="22">
        <f>D27+E26</f>
        <v>-478225.74074074073</v>
      </c>
      <c r="F27" s="22">
        <f t="shared" ref="F27:I27" si="7">E27+F26</f>
        <v>-498615.82990397804</v>
      </c>
      <c r="G27" s="22">
        <f t="shared" si="7"/>
        <v>-440296.94431743131</v>
      </c>
      <c r="H27" s="22">
        <f t="shared" si="7"/>
        <v>-345076.03197720915</v>
      </c>
      <c r="I27" s="22">
        <f t="shared" si="7"/>
        <v>-229519.81095284823</v>
      </c>
    </row>
    <row r="28" spans="2:12" x14ac:dyDescent="0.25">
      <c r="D28" s="11"/>
      <c r="E28" s="11"/>
      <c r="F28" s="11"/>
      <c r="G28" s="11"/>
      <c r="H28" s="11"/>
      <c r="I28" s="11"/>
    </row>
    <row r="29" spans="2:12" x14ac:dyDescent="0.25">
      <c r="B29" s="1">
        <v>18</v>
      </c>
      <c r="C29" t="s">
        <v>26</v>
      </c>
      <c r="E29" s="11">
        <f>$D$2*E15</f>
        <v>44129.166666666672</v>
      </c>
      <c r="F29" s="11">
        <f t="shared" ref="F29:I29" si="8">$D$2*F15</f>
        <v>79256.666666666672</v>
      </c>
      <c r="G29" s="11">
        <f t="shared" si="8"/>
        <v>97314.166666666672</v>
      </c>
      <c r="H29" s="11">
        <f t="shared" si="8"/>
        <v>110014.16666666667</v>
      </c>
      <c r="I29" s="11">
        <f t="shared" si="8"/>
        <v>112450</v>
      </c>
    </row>
    <row r="30" spans="2:12" x14ac:dyDescent="0.25">
      <c r="B30" s="1">
        <v>19</v>
      </c>
      <c r="C30" t="s">
        <v>27</v>
      </c>
      <c r="D30" s="6">
        <f>D26-D29</f>
        <v>-402885</v>
      </c>
      <c r="E30" s="6">
        <f t="shared" ref="E30:I30" si="9">E26-E29</f>
        <v>-119469.9074074074</v>
      </c>
      <c r="F30" s="6">
        <f t="shared" si="9"/>
        <v>-99646.755829903981</v>
      </c>
      <c r="G30" s="6">
        <f t="shared" si="9"/>
        <v>-38995.281080119916</v>
      </c>
      <c r="H30" s="6">
        <f t="shared" si="9"/>
        <v>-14793.254326444541</v>
      </c>
      <c r="I30" s="6">
        <f t="shared" si="9"/>
        <v>3106.2210243609297</v>
      </c>
    </row>
    <row r="31" spans="2:12" x14ac:dyDescent="0.25">
      <c r="B31" s="1">
        <v>20</v>
      </c>
      <c r="C31" s="9" t="s">
        <v>28</v>
      </c>
      <c r="D31" s="10">
        <f>D30</f>
        <v>-402885</v>
      </c>
      <c r="E31" s="10">
        <f>D31+E30</f>
        <v>-522354.90740740742</v>
      </c>
      <c r="F31" s="10">
        <f t="shared" ref="F31:I31" si="10">E31+F30</f>
        <v>-622001.66323731141</v>
      </c>
      <c r="G31" s="10">
        <f t="shared" si="10"/>
        <v>-660996.94431743131</v>
      </c>
      <c r="H31" s="10">
        <f t="shared" si="10"/>
        <v>-675790.19864387589</v>
      </c>
      <c r="I31" s="10">
        <f t="shared" si="10"/>
        <v>-672683.97761951492</v>
      </c>
    </row>
    <row r="32" spans="2:12" x14ac:dyDescent="0.25">
      <c r="D32" s="6"/>
      <c r="E32" s="6"/>
      <c r="F32" s="6"/>
      <c r="G32" s="6"/>
      <c r="H32" s="6"/>
      <c r="I32" s="6"/>
    </row>
    <row r="33" spans="2:10" x14ac:dyDescent="0.25">
      <c r="B33" s="1">
        <v>21</v>
      </c>
      <c r="C33" s="29" t="s">
        <v>29</v>
      </c>
      <c r="D33" s="30">
        <f t="shared" ref="D33:I33" si="11">D27-D20</f>
        <v>0</v>
      </c>
      <c r="E33" s="30">
        <f t="shared" si="11"/>
        <v>-74549.74074074073</v>
      </c>
      <c r="F33" s="30">
        <f t="shared" si="11"/>
        <v>-151733.82990397804</v>
      </c>
      <c r="G33" s="30">
        <f t="shared" si="11"/>
        <v>-247456.94431743131</v>
      </c>
      <c r="H33" s="30">
        <f t="shared" si="11"/>
        <v>-364460.03197720915</v>
      </c>
      <c r="I33" s="30">
        <f t="shared" si="11"/>
        <v>-504520.81095284823</v>
      </c>
      <c r="J33" t="s">
        <v>30</v>
      </c>
    </row>
    <row r="34" spans="2:10" x14ac:dyDescent="0.25">
      <c r="B34" s="1">
        <v>22</v>
      </c>
      <c r="C34" s="12" t="s">
        <v>31</v>
      </c>
      <c r="D34" s="13">
        <f>D31-D20</f>
        <v>0</v>
      </c>
      <c r="E34" s="13">
        <f t="shared" ref="E34:I34" si="12">E31-E20</f>
        <v>-118678.90740740742</v>
      </c>
      <c r="F34" s="13">
        <f t="shared" si="12"/>
        <v>-275119.66323731141</v>
      </c>
      <c r="G34" s="13">
        <f t="shared" si="12"/>
        <v>-468156.94431743131</v>
      </c>
      <c r="H34" s="13">
        <f t="shared" si="12"/>
        <v>-695174.19864387589</v>
      </c>
      <c r="I34" s="13">
        <f t="shared" si="12"/>
        <v>-947684.97761951492</v>
      </c>
      <c r="J34" t="s">
        <v>32</v>
      </c>
    </row>
    <row r="35" spans="2:10" x14ac:dyDescent="0.25"/>
    <row r="36" spans="2:10" x14ac:dyDescent="0.25">
      <c r="B36" s="1">
        <v>23</v>
      </c>
      <c r="C36" t="s">
        <v>33</v>
      </c>
      <c r="D36" s="6">
        <f>(D15*(1+$D$3)^6)</f>
        <v>639327.86159929365</v>
      </c>
      <c r="E36" s="6">
        <f>(E15*(1+$D$3)^5)</f>
        <v>77808.268306944025</v>
      </c>
      <c r="F36" s="6">
        <f>(F15*(1+$D$3)^4)</f>
        <v>129393.38400768003</v>
      </c>
      <c r="G36" s="6">
        <f>(G15*(1+$D$3)^2)</f>
        <v>136208.69280000002</v>
      </c>
      <c r="H36" s="6">
        <f>(H15*(1+$D$3)^2)</f>
        <v>153984.62880000001</v>
      </c>
      <c r="I36" s="6">
        <f>(I15*(1+$D$3)^1)</f>
        <v>145735.20000000001</v>
      </c>
      <c r="J36" s="14">
        <f>SUM(D36:I36)</f>
        <v>1282458.0355139177</v>
      </c>
    </row>
    <row r="37" spans="2:10" x14ac:dyDescent="0.25">
      <c r="D37" s="15"/>
      <c r="J37" s="6"/>
    </row>
    <row r="38" spans="2:10" x14ac:dyDescent="0.25">
      <c r="B38" s="1">
        <v>24</v>
      </c>
      <c r="C38" s="24" t="s">
        <v>34</v>
      </c>
      <c r="D38" s="25">
        <f>I27/D15</f>
        <v>-0.56969063368665562</v>
      </c>
      <c r="E38" t="s">
        <v>35</v>
      </c>
    </row>
    <row r="39" spans="2:10" x14ac:dyDescent="0.25"/>
    <row r="40" spans="2:10" hidden="1" x14ac:dyDescent="0.25">
      <c r="D40" s="15"/>
      <c r="E40" s="15"/>
      <c r="F40" s="15"/>
      <c r="G40" s="15"/>
      <c r="H40" s="15"/>
      <c r="I40" s="15"/>
    </row>
    <row r="41" spans="2:10" hidden="1" x14ac:dyDescent="0.25">
      <c r="D41" s="1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MASTER'S PHYSICAL THERAPY </vt:lpstr>
      <vt:lpstr>BACHELOR'S IN SPORTS MGT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Wendeln</dc:creator>
  <cp:lastModifiedBy>Ronald Wendeln</cp:lastModifiedBy>
  <dcterms:created xsi:type="dcterms:W3CDTF">2020-10-22T15:37:33Z</dcterms:created>
  <dcterms:modified xsi:type="dcterms:W3CDTF">2022-02-16T22:42:46Z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946c72a3a487471287b1a0865c92e471</vt:lpwstr>
  </property>
</Properties>
</file>